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Contrato 458 " sheetId="1" r:id="rId1"/>
    <sheet name="Aditivo 1" sheetId="2" r:id="rId2"/>
    <sheet name="Aditivo 2" sheetId="3" r:id="rId3"/>
    <sheet name="Aditivo 3" sheetId="4" r:id="rId4"/>
  </sheets>
  <definedNames/>
  <calcPr fullCalcOnLoad="1"/>
</workbook>
</file>

<file path=xl/sharedStrings.xml><?xml version="1.0" encoding="utf-8"?>
<sst xmlns="http://schemas.openxmlformats.org/spreadsheetml/2006/main" count="334" uniqueCount="108">
  <si>
    <t>Item</t>
  </si>
  <si>
    <t>Valor Total</t>
  </si>
  <si>
    <t>Valor Unitário</t>
  </si>
  <si>
    <t>Quantidade</t>
  </si>
  <si>
    <t>Unidade</t>
  </si>
  <si>
    <t>Descrição</t>
  </si>
  <si>
    <t>Total</t>
  </si>
  <si>
    <r>
      <t>Contratante</t>
    </r>
    <r>
      <rPr>
        <sz val="12"/>
        <rFont val="Arial"/>
        <family val="0"/>
      </rPr>
      <t>: Prefeitura Municipal de Caxias do Sul</t>
    </r>
  </si>
  <si>
    <t>Termo de Contrato 458-2020</t>
  </si>
  <si>
    <r>
      <t>Contratado</t>
    </r>
    <r>
      <rPr>
        <sz val="12"/>
        <rFont val="Arial"/>
        <family val="0"/>
      </rPr>
      <t>: Associação Cultural e Científica Virvi Ramos - Hospital Virvi Ramos</t>
    </r>
  </si>
  <si>
    <r>
      <t>Vigência</t>
    </r>
    <r>
      <rPr>
        <sz val="12"/>
        <rFont val="Arial"/>
        <family val="0"/>
      </rPr>
      <t>: 01/05/2020 a 31/07/2020</t>
    </r>
  </si>
  <si>
    <r>
      <t>Objeto</t>
    </r>
    <r>
      <rPr>
        <sz val="12"/>
        <rFont val="Arial"/>
        <family val="0"/>
      </rPr>
      <t>: O objeto do presente Termo de Contrato é a prestação de serviços na área da assistência médico hospitalar e ambulatorial, através da implantação de uma estrutura de hospital de campanha contemplando a oferta de 49 (quarenta e nove) leitos para internação clínica, integrados à rede de atendimento aos usuários do Sistema Único de Saúde – SUS, como medida para o enfrentamento da emergência de saúde pública, de importância internacional, decorrente do Coronavírus (COVID-19)</t>
    </r>
    <r>
      <rPr>
        <b/>
        <sz val="12"/>
        <rFont val="Arial"/>
        <family val="2"/>
      </rPr>
      <t>.</t>
    </r>
  </si>
  <si>
    <t>DIA</t>
  </si>
  <si>
    <t>MÊS</t>
  </si>
  <si>
    <t>REPASSE HOSPITAL VIRVI RAMOS - para o custeio de despesas necessárias à estruturação física dos leitos clínicos, em regime de hospital de campanha, relativos a instalação da rede de oxigênio, ar comprimido e vácuo, pagos em parcela única.</t>
  </si>
  <si>
    <t xml:space="preserve">UNIDADE </t>
  </si>
  <si>
    <t>SERVIÇOS DE ASSISTÊNCIA MÉDICA E HOSPITALAR PARA PROCEDIMENTOS DE MÉDIA COMPLEXIDADE Execução período de três meses, a partir da competência Maio/2020, referente a oferta de 49 Leitos para internação clínica, exclusivo para pacientes com suspeita ou confirmação COVID-19. Com base na Resolução CIB/RS nº104-2020, e PRT. SAES/MS Nº245-2020 que estabeleceu o valor de AIH - SUS, pela Tabela Específica de Autorização de Internação Hospitalar, no preço de R$ 1.500,00 (mil e quinhentos reais) por AIH, no tempo médio de permanência de cinco dias. (49leitosX90diasXR$1.500,00/5dias=R$1.323.000,00)--Forma de pagamento PÓS-FIXADO. Financiamento com recursos do programa de trabalho: Enfrentamento da Emergência de Saúde Pública de Importância Internacional Decorrente do Coronavírus.</t>
  </si>
  <si>
    <t xml:space="preserve">SERVIÇOS DE ASSISTÊNCIA MÉDICA E HOSPITALAR PARA PROCEDIMENTOS DE MÉDIA COMPLEXIDADE Referente ao custeio da prestação de serviços da estrutura do Hospital de Campanha, de acordo com a Proposta Orçamentária (Anexo I) etapa operacional do Projeto Básico. Execução para o período de três meses, partir da competência Maio/2020. Forma de pagamento PRÉ-FIXADA. Financiamento com recursos Federais, oriundos do programa de trabalho: Enfrentamento da Emergência de Saúde Pública de Importância Internacional Decorrente do Coronavírus; e recursos das Emendas Parlamentares Estaduais conforme o Anexo X da PRT. SES/RS Nº281-2020. </t>
  </si>
  <si>
    <t>Termo Aditivo n° 01 ao Contrato 458-2020</t>
  </si>
  <si>
    <r>
      <t>Vigência</t>
    </r>
    <r>
      <rPr>
        <sz val="12"/>
        <rFont val="Arial"/>
        <family val="0"/>
      </rPr>
      <t>: 01/08/2020 a 30/09/2020</t>
    </r>
  </si>
  <si>
    <t>SERVIÇOS DE ASSISTÊNCIA MÉDICA E HOSPITALAR PARA PROCEDIMENTOS DE MÉDIA COMPLEXIDADE Execução período de dois meses, a partir da competência Agosto/2020, referente a prorrogação da oferta de 49 Leitos para internação clínica, exclusivo para pacientes com suspeita ou confirmação COVID-19. Com base na Resolução CIB/RS nº104-2020, e PRT. SAES/MS Nº245-2020 que estabeleceu o valor de AIH - SUS, pela Tabela Específica de Autorização de Internação Hospitalar, no preço de R$ 1.500,00 (mil e quinhentos reais) por AIH, no tempo médio de permanência de cinco dias. (49leitosX60diasXR$1.500,00/5dias=R$882.000,00)--Forma de pagamento PÓS-FIXADO.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</si>
  <si>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 Referente ao custeio da manutenção de prestação de serviços da estrutura do Hospital de Campanha, de acordo com a Proposta Orçamentária (Anexo I), etapa operacional do Projeto Básico. Execução para o período de dois meses, a partir da competência Agosto/2020. Forma de pagamento PRÉ-FIXADA. Financiamento com recursos Federais, oriundos do programa de trabalho:
Enfrentamento da Emergência de Saúde Pública de Importância Internacional Decorrente do Coronavírus.</t>
  </si>
  <si>
    <t>Termo Aditivo n° 02 ao Contrato 458-2020</t>
  </si>
  <si>
    <r>
      <t>Vigência</t>
    </r>
    <r>
      <rPr>
        <sz val="12"/>
        <rFont val="Arial"/>
        <family val="0"/>
      </rPr>
      <t>: 01/10/2020 a 30/11/2020</t>
    </r>
  </si>
  <si>
    <t>SERVIÇOS DE ASSISTÊNCIA MÉDICA E HOSPITALAR PARA PROCEDIMENTOS DE MÉDIA COMPLEXIDADE Execução período de dois meses, a partir da competência Outubro/2020, referente a prorrogação da oferta de 49 Leitos para internação clínica, exclusivo para pacientes com suspeita ou confirmação COVID-19. Com base na Resolução CIB/RS nº104-2020, e PRT. SAES/MS Nº245-2020 que estabeleceu o valor de AIH - SUS, pela Tabela Específica de Autorização de Internação Hospitalar, no preço de R$ 1.500,00 (mil e quinhentos reais) por AIH, no tempo médio de permanência de cinco dias. (49leitosX60diasXR$1.500,00/5dias=R$882.000,00)--Forma de pagamento PÓS-FIXADO.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</si>
  <si>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 Referente ao custeio da manutenção de prestação de serviços da estrutura do Hospital de Campanha, de acordo com a Proposta Orçamentária (Anexo I), etapa operacional do Projeto Básico. Execução para o período de dois meses, a partir da competência Outubro/2020. Forma de pagamento PRÉ-FIXADA. Financiamento com recursos Federais, oriundos do programa de trabalho: Enfrentamento da Emergência de Saúde Pública de Importância Internacional Decorrente do Coronavírus.</t>
  </si>
  <si>
    <t>Termo Aditivo n° 03 ao Contrato 458-2020</t>
  </si>
  <si>
    <r>
      <t>Vigência</t>
    </r>
    <r>
      <rPr>
        <sz val="12"/>
        <rFont val="Arial"/>
        <family val="0"/>
      </rPr>
      <t>: 01/12/2020 A 31/12/2020</t>
    </r>
  </si>
  <si>
    <t>SERVIÇOS DE ASSISTÊNCIA MÉDICA E HOSPITALAR PARA PROCEDIMENTOS DE MÉDIA COMPLEXIDADE Execução pelo período de dois meses e quatorze dias, a partir do dia 17 de Setembro de 2020, referente ao aumento da oferta de Leitos para internação clínica, exclusivo para pacientes com suspeita ou confirmação COVID-19 (09 Leitos). Com base na Resolução CIB/RS nº104-2020, e PRT. SAES/MS Nº245-2020 que estabeleceu o valor de AIH - SUS, pela Tabela Específica de Autorização de Internação Hospitalar, no preço de R$ 1.500,00 (mil e quinhentos reais) por AIH, no tempo médio de permanência de cinco dias. (09leitosX74diasXR$1.500,00/5dias=R$199.800,00)--Forma de pagamento PÓS-FIXADO.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</si>
  <si>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 Referente ao custeio da manutenção de prestação de serviços da estrutura do Hospital de Campanha, de acordo com a Proposta Orçamentária (Anexo I), considerando o incremento da oferta de 09 Leitos para internação clínica (etapa operacional do Projeto Básico). Execução para o período de dois meses e quatorze dias, a partir de 17 de Setembro de 2020. Forma de pagamento PRÉ-FIXADA. Financiamento com recursos Federais, oriundos do programa de trabalho: Enfrentamento da Emergência de Saúde Pública de Importância Internacional Decorrente do Coronavírus.</t>
  </si>
  <si>
    <t>SERVIÇOS DE ASSISTÊNCIA MÉDICA E HOSPITALAR PARA PROCEDIMENTOS DE MÉDIA COMPLEXIDADE Execução período de mais um mês (competência Dezembro/2020), referente a prorrogação da oferta de, agora, 58 Leitos para internação clínica, exclusivos para pacientes com suspeita ou confirmação COVID-19. Com base na Resolução CIB/RS no104-2020, e PRT. SAES/MS No245-2020 que estabeleceu o valor de AIH - SUS, pela Tabela Específica de Autorização de Internação Hospitalar, no preço de R$ 1.500,00 (mil e quinhentos reais) por AIH, no tempo médio de permanência de cinco dias. (58leitosX30diasXR$1.500,00/5dias=R$522.000,00)--Forma de pagamento PÓS-FIXADO. Financiamento com recursos do programa de trabalho: Enfrentamento da Emergência de Saúde Pública de Importância Internacional Decorrente do Coronavírus.</t>
  </si>
  <si>
    <t>SERVIÇOS DE ASSISTÊNCIA MÉDICA E HOSPITALAR PARA PROCEDIMENTOS DE MÉDIA COMPLEXIDADE Referente ao custeio da manutenção de prestação de serviços da estrutura do Hospital de Campanha, de acordo com as Propostas Orçamentárias (49leitos + 09leitos), etapa operacional do Projeto Básico. Execução para o período de mais um mês (competência Dezembro/2020). Forma de pagamento PRÉ-FIXADA. Financiamento com recursos Federais, oriundos do programa de trabalho: Enfrentamento da Emergência de Saúde Pública de Importância Internacional Decorrente do Coronavírus.</t>
  </si>
  <si>
    <r>
      <t>Objeto</t>
    </r>
    <r>
      <rPr>
        <sz val="12"/>
        <rFont val="Arial"/>
        <family val="0"/>
      </rPr>
      <t>: Termo Aditivo n° 03 ao contrato n° 458-2020, que entre si celebram o município Caxias do Sul e a entidade Associação Cultural e Científica Virvi Ramos - Hospital Virvi Ramos, para aumento de quantitativos e valore, e prorrogação de vigência contratual por mais 30 (trinta) dias. Dispensa n° 2020/107.</t>
    </r>
  </si>
  <si>
    <r>
      <t>Objeto</t>
    </r>
    <r>
      <rPr>
        <sz val="12"/>
        <rFont val="Arial"/>
        <family val="0"/>
      </rPr>
      <t>: Termo Aditivo n° 01 ao contrato n° 458-2020, que celebram entre si o município de Caxias do Sul e a entidade Associação Cultural e Científica Virvi Ramos - Hospital Virvi Ramos, para prorrogação de vigência contratual por mais 60 (sessenta) dias. Dispensa n° 2020/107.</t>
    </r>
  </si>
  <si>
    <r>
      <t>Objeto</t>
    </r>
    <r>
      <rPr>
        <sz val="12"/>
        <rFont val="Arial"/>
        <family val="0"/>
      </rPr>
      <t>: Termo Aditivo n° 02 ao contrato n° 458-2020, que  entre si celebram o município  de Caxias do Sul e a entidade Associação Cultural e Científica Virvi Ramos - Hospital Virvi Ramos, para prorrogação de vigência contratual por mais 60 (sessenta) dias e alteração do projeto básico. Dispensa n° 2020/107.</t>
    </r>
  </si>
  <si>
    <r>
      <t xml:space="preserve">ANEXO
</t>
    </r>
    <r>
      <rPr>
        <b/>
        <sz val="10"/>
        <color indexed="8"/>
        <rFont val="Arial"/>
        <family val="2"/>
      </rPr>
      <t xml:space="preserve">PROJETO BÁSICO ( 9 LEITOS ADICIONAIS HOSPITAL CAMPANHA)
VIRVI RAMOS
</t>
    </r>
    <r>
      <rPr>
        <b/>
        <sz val="11"/>
        <color indexed="8"/>
        <rFont val="Arial"/>
        <family val="2"/>
      </rPr>
      <t>PLANO DE IMPLANTAÇÃO/CUSTEIO</t>
    </r>
  </si>
  <si>
    <t>1. CUSTO DE IMPLANTAÇÃO</t>
  </si>
  <si>
    <t>1.1</t>
  </si>
  <si>
    <t>Equipamentos, materiais e serviços</t>
  </si>
  <si>
    <t>Quant.</t>
  </si>
  <si>
    <t>Valor Mensal</t>
  </si>
  <si>
    <t xml:space="preserve"> </t>
  </si>
  <si>
    <t>SubTotal Geral Custo Implantação</t>
  </si>
  <si>
    <t>2. CUSTO DE OPERAÇÃO (EXECUÇÃO SERVIÇOS)</t>
  </si>
  <si>
    <t>2.1</t>
  </si>
  <si>
    <t>Recursos Humanos</t>
  </si>
  <si>
    <t>2.1.1</t>
  </si>
  <si>
    <t>Folha de pessoal (salário base, horas noturnas, insalubridade)</t>
  </si>
  <si>
    <t>mês</t>
  </si>
  <si>
    <t>2.1.2</t>
  </si>
  <si>
    <t>Encargos (FGTS)</t>
  </si>
  <si>
    <t>2.1.3</t>
  </si>
  <si>
    <t xml:space="preserve">Provisões 13º salário e férias </t>
  </si>
  <si>
    <t>2.1.4</t>
  </si>
  <si>
    <t>Indenizações (multa fgts)</t>
  </si>
  <si>
    <t>2.1.5</t>
  </si>
  <si>
    <t>Gastos gerais (uniformes)</t>
  </si>
  <si>
    <t>2.1.6</t>
  </si>
  <si>
    <t>Benefícios(vale transporte, ticket alimentação ,seguro)</t>
  </si>
  <si>
    <t>Subtotal</t>
  </si>
  <si>
    <t>2.2</t>
  </si>
  <si>
    <t>Materiais de Consumo</t>
  </si>
  <si>
    <t>2.2.1</t>
  </si>
  <si>
    <t>Material de higienização/desinfecção(planilha anexa)</t>
  </si>
  <si>
    <t>2.2.2</t>
  </si>
  <si>
    <t>Material médico hospitalar(planilha anexa)</t>
  </si>
  <si>
    <t>2.2.3</t>
  </si>
  <si>
    <t>Medicamentos(protocolo anexo)</t>
  </si>
  <si>
    <t>2.2.4</t>
  </si>
  <si>
    <t>Gases medicinais (oxigênio)</t>
  </si>
  <si>
    <t>m³</t>
  </si>
  <si>
    <t>2.2.5</t>
  </si>
  <si>
    <t xml:space="preserve">Despesas com alimentação de pacientes </t>
  </si>
  <si>
    <t xml:space="preserve">Café da manhã </t>
  </si>
  <si>
    <t>Almoço</t>
  </si>
  <si>
    <t>Lanche</t>
  </si>
  <si>
    <t>Janta</t>
  </si>
  <si>
    <t>2.2.6</t>
  </si>
  <si>
    <t xml:space="preserve">Despesas com lavanderia </t>
  </si>
  <si>
    <t>Kg</t>
  </si>
  <si>
    <t>2.3</t>
  </si>
  <si>
    <t>Serviços de Terceiros</t>
  </si>
  <si>
    <t>2.3.1</t>
  </si>
  <si>
    <t xml:space="preserve">Honorários médicos </t>
  </si>
  <si>
    <t>hrs</t>
  </si>
  <si>
    <t>2.4</t>
  </si>
  <si>
    <t xml:space="preserve">Despesas Indiretas </t>
  </si>
  <si>
    <t>2.4.1</t>
  </si>
  <si>
    <t xml:space="preserve">Energia elétrica, consumo de água, segurança, material </t>
  </si>
  <si>
    <t>de expediente,manutenção predial.</t>
  </si>
  <si>
    <t>%</t>
  </si>
  <si>
    <t>SubTotal Geral Custo Operação Mensal</t>
  </si>
  <si>
    <r>
      <rPr>
        <b/>
        <sz val="12"/>
        <color indexed="8"/>
        <rFont val="Arial"/>
        <family val="2"/>
      </rPr>
      <t xml:space="preserve">ANEXO
</t>
    </r>
    <r>
      <rPr>
        <b/>
        <sz val="10"/>
        <color indexed="8"/>
        <rFont val="Arial"/>
        <family val="2"/>
      </rPr>
      <t xml:space="preserve">PROJETO BÁSICO (HOSPITAL CAMPANHA)
VIRVI RAMOS
</t>
    </r>
    <r>
      <rPr>
        <b/>
        <sz val="11"/>
        <color indexed="8"/>
        <rFont val="Arial"/>
        <family val="2"/>
      </rPr>
      <t>PLANO DE IMPLANTAÇÃO/CUSTEIO</t>
    </r>
  </si>
  <si>
    <t>1.1.1</t>
  </si>
  <si>
    <t>Adequação da rede de oxigênio</t>
  </si>
  <si>
    <t xml:space="preserve">Tubo cobre 15mmm </t>
  </si>
  <si>
    <t>metro</t>
  </si>
  <si>
    <t>Tubo cobre 22mmm</t>
  </si>
  <si>
    <t xml:space="preserve">Material para rede de gases </t>
  </si>
  <si>
    <t xml:space="preserve">Mão de obra rede de gases </t>
  </si>
  <si>
    <t>1.1.2</t>
  </si>
  <si>
    <t>Fluxômetro de oxigênio</t>
  </si>
  <si>
    <t>unid.</t>
  </si>
  <si>
    <t>1.1.3</t>
  </si>
  <si>
    <t xml:space="preserve">Conector Y </t>
  </si>
  <si>
    <t>Medicamentos</t>
  </si>
  <si>
    <t>2.3.2</t>
  </si>
  <si>
    <t>Exames análises clínicas (conforme relatório anexo)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</si>
</sst>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0;[Red]\-&quot;R$&quot;\ #,##0.000"/>
    <numFmt numFmtId="165" formatCode="&quot;R$&quot;\ #,##0.0000;[Red]\-&quot;R$&quot;\ #,##0.00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00000"/>
    <numFmt numFmtId="172" formatCode="0.0000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8" fontId="2" fillId="0" borderId="10" xfId="0" applyNumberFormat="1" applyFont="1" applyBorder="1" applyAlignment="1">
      <alignment vertical="top"/>
    </xf>
    <xf numFmtId="0" fontId="3" fillId="33" borderId="10" xfId="0" applyFont="1" applyFill="1" applyBorder="1" applyAlignment="1">
      <alignment/>
    </xf>
    <xf numFmtId="8" fontId="3" fillId="0" borderId="10" xfId="0" applyNumberFormat="1" applyFont="1" applyBorder="1" applyAlignment="1">
      <alignment/>
    </xf>
    <xf numFmtId="8" fontId="5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vertical="top"/>
    </xf>
    <xf numFmtId="8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172" fontId="2" fillId="0" borderId="10" xfId="0" applyNumberFormat="1" applyFont="1" applyBorder="1" applyAlignment="1">
      <alignment vertical="top"/>
    </xf>
    <xf numFmtId="0" fontId="45" fillId="34" borderId="0" xfId="0" applyFont="1" applyFill="1" applyBorder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/>
    </xf>
    <xf numFmtId="4" fontId="46" fillId="35" borderId="10" xfId="0" applyNumberFormat="1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5" fillId="0" borderId="0" xfId="0" applyFont="1" applyBorder="1" applyAlignment="1">
      <alignment horizontal="right" vertical="center"/>
    </xf>
    <xf numFmtId="4" fontId="45" fillId="0" borderId="11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4" fontId="47" fillId="0" borderId="12" xfId="0" applyNumberFormat="1" applyFont="1" applyBorder="1" applyAlignment="1">
      <alignment/>
    </xf>
    <xf numFmtId="0" fontId="48" fillId="36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6" zoomScaleNormal="86" zoomScalePageLayoutView="0" workbookViewId="0" topLeftCell="A1">
      <selection activeCell="A1" sqref="A1:K1"/>
    </sheetView>
  </sheetViews>
  <sheetFormatPr defaultColWidth="9.140625" defaultRowHeight="12.75"/>
  <cols>
    <col min="1" max="1" width="9.28125" style="0" bestFit="1" customWidth="1"/>
    <col min="2" max="2" width="28.00390625" style="0" customWidth="1"/>
    <col min="3" max="3" width="17.00390625" style="0" customWidth="1"/>
    <col min="5" max="5" width="12.8515625" style="0" customWidth="1"/>
    <col min="6" max="6" width="14.421875" style="0" customWidth="1"/>
    <col min="8" max="8" width="12.140625" style="0" customWidth="1"/>
    <col min="9" max="9" width="14.7109375" style="0" customWidth="1"/>
    <col min="10" max="10" width="21.8515625" style="0" customWidth="1"/>
    <col min="11" max="11" width="22.28125" style="0" bestFit="1" customWidth="1"/>
  </cols>
  <sheetData>
    <row r="1" spans="1:11" ht="26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51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1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43" t="s">
        <v>10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7.25" customHeight="1">
      <c r="A5" s="49" t="s">
        <v>11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7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6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8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21.75" customHeight="1">
      <c r="A9" s="5" t="s">
        <v>0</v>
      </c>
      <c r="B9" s="46" t="s">
        <v>5</v>
      </c>
      <c r="C9" s="46"/>
      <c r="D9" s="46"/>
      <c r="E9" s="46"/>
      <c r="F9" s="46"/>
      <c r="G9" s="46"/>
      <c r="H9" s="5" t="s">
        <v>4</v>
      </c>
      <c r="I9" s="5" t="s">
        <v>3</v>
      </c>
      <c r="J9" s="17" t="s">
        <v>2</v>
      </c>
      <c r="K9" s="17" t="s">
        <v>1</v>
      </c>
    </row>
    <row r="10" spans="1:11" ht="155.25" customHeight="1">
      <c r="A10" s="8">
        <v>1</v>
      </c>
      <c r="B10" s="47" t="s">
        <v>16</v>
      </c>
      <c r="C10" s="48"/>
      <c r="D10" s="48"/>
      <c r="E10" s="48"/>
      <c r="F10" s="48"/>
      <c r="G10" s="48"/>
      <c r="H10" s="8" t="s">
        <v>12</v>
      </c>
      <c r="I10" s="7">
        <v>882</v>
      </c>
      <c r="J10" s="6">
        <v>1500</v>
      </c>
      <c r="K10" s="1">
        <v>1323000</v>
      </c>
    </row>
    <row r="11" spans="1:11" ht="117.75" customHeight="1">
      <c r="A11" s="8">
        <v>2</v>
      </c>
      <c r="B11" s="47" t="s">
        <v>17</v>
      </c>
      <c r="C11" s="48"/>
      <c r="D11" s="48"/>
      <c r="E11" s="48"/>
      <c r="F11" s="48"/>
      <c r="G11" s="48"/>
      <c r="H11" s="9" t="s">
        <v>13</v>
      </c>
      <c r="I11" s="7">
        <v>3</v>
      </c>
      <c r="J11" s="6">
        <v>638850.54</v>
      </c>
      <c r="K11" s="1">
        <v>1916551.62</v>
      </c>
    </row>
    <row r="12" spans="1:11" ht="60" customHeight="1">
      <c r="A12" s="8">
        <v>3</v>
      </c>
      <c r="B12" s="53" t="s">
        <v>14</v>
      </c>
      <c r="C12" s="54"/>
      <c r="D12" s="54"/>
      <c r="E12" s="54"/>
      <c r="F12" s="54"/>
      <c r="G12" s="55"/>
      <c r="H12" s="10" t="s">
        <v>15</v>
      </c>
      <c r="I12" s="7">
        <v>1</v>
      </c>
      <c r="J12" s="6">
        <v>41542.81</v>
      </c>
      <c r="K12" s="1">
        <v>41542.81</v>
      </c>
    </row>
    <row r="13" spans="1:11" ht="24.75" customHeight="1">
      <c r="A13" s="45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">
        <v>3281094.43</v>
      </c>
    </row>
    <row r="17" spans="1:6" ht="73.5" customHeight="1">
      <c r="A17" s="56" t="s">
        <v>92</v>
      </c>
      <c r="B17" s="56"/>
      <c r="C17" s="56"/>
      <c r="D17" s="56"/>
      <c r="E17" s="56"/>
      <c r="F17" s="56"/>
    </row>
    <row r="18" spans="1:6" ht="15">
      <c r="A18" s="40" t="s">
        <v>36</v>
      </c>
      <c r="B18" s="40"/>
      <c r="C18" s="40"/>
      <c r="D18" s="40"/>
      <c r="E18" s="40"/>
      <c r="F18" s="40"/>
    </row>
    <row r="19" spans="1:6" ht="12.75">
      <c r="A19" s="19" t="s">
        <v>37</v>
      </c>
      <c r="B19" s="41" t="s">
        <v>38</v>
      </c>
      <c r="C19" s="41"/>
      <c r="D19" s="41"/>
      <c r="E19" s="41"/>
      <c r="F19" s="41"/>
    </row>
    <row r="20" spans="1:6" ht="25.5">
      <c r="A20" s="20" t="s">
        <v>0</v>
      </c>
      <c r="B20" s="20" t="s">
        <v>5</v>
      </c>
      <c r="C20" s="20" t="s">
        <v>4</v>
      </c>
      <c r="D20" s="20" t="s">
        <v>39</v>
      </c>
      <c r="E20" s="21" t="s">
        <v>2</v>
      </c>
      <c r="F20" s="21" t="s">
        <v>40</v>
      </c>
    </row>
    <row r="21" spans="1:6" ht="12.75">
      <c r="A21" s="22" t="s">
        <v>93</v>
      </c>
      <c r="B21" s="23" t="s">
        <v>94</v>
      </c>
      <c r="C21" s="24"/>
      <c r="D21" s="25"/>
      <c r="E21" s="26"/>
      <c r="F21" s="26"/>
    </row>
    <row r="22" spans="1:6" ht="12.75">
      <c r="A22" s="22"/>
      <c r="B22" s="23" t="s">
        <v>95</v>
      </c>
      <c r="C22" s="27" t="s">
        <v>96</v>
      </c>
      <c r="D22" s="28">
        <v>271</v>
      </c>
      <c r="E22" s="26">
        <v>36.91</v>
      </c>
      <c r="F22" s="26">
        <f>D22*E22</f>
        <v>10002.609999999999</v>
      </c>
    </row>
    <row r="23" spans="1:6" ht="12.75">
      <c r="A23" s="22"/>
      <c r="B23" s="23" t="s">
        <v>97</v>
      </c>
      <c r="C23" s="27" t="s">
        <v>96</v>
      </c>
      <c r="D23" s="28">
        <v>75</v>
      </c>
      <c r="E23" s="26">
        <v>49.85</v>
      </c>
      <c r="F23" s="26">
        <f>D23*E23</f>
        <v>3738.75</v>
      </c>
    </row>
    <row r="24" spans="1:6" ht="12.75">
      <c r="A24" s="22"/>
      <c r="B24" s="23" t="s">
        <v>98</v>
      </c>
      <c r="C24" s="24"/>
      <c r="D24" s="25"/>
      <c r="E24" s="26">
        <v>7651.95</v>
      </c>
      <c r="F24" s="26">
        <v>7651.95</v>
      </c>
    </row>
    <row r="25" spans="1:6" ht="12.75">
      <c r="A25" s="22"/>
      <c r="B25" s="23" t="s">
        <v>99</v>
      </c>
      <c r="C25" s="24"/>
      <c r="D25" s="25"/>
      <c r="E25" s="26">
        <v>17800</v>
      </c>
      <c r="F25" s="26">
        <v>17800</v>
      </c>
    </row>
    <row r="26" spans="1:6" ht="12.75">
      <c r="A26" s="22" t="s">
        <v>100</v>
      </c>
      <c r="B26" s="23" t="s">
        <v>101</v>
      </c>
      <c r="C26" s="24" t="s">
        <v>102</v>
      </c>
      <c r="D26" s="25">
        <v>50</v>
      </c>
      <c r="E26" s="26">
        <v>36.19</v>
      </c>
      <c r="F26" s="26">
        <f>D26*E26</f>
        <v>1809.5</v>
      </c>
    </row>
    <row r="27" spans="1:6" ht="13.5" thickBot="1">
      <c r="A27" s="22" t="s">
        <v>103</v>
      </c>
      <c r="B27" s="29" t="s">
        <v>104</v>
      </c>
      <c r="C27" s="24" t="s">
        <v>102</v>
      </c>
      <c r="D27" s="25">
        <v>12</v>
      </c>
      <c r="E27" s="26">
        <v>45</v>
      </c>
      <c r="F27" s="26">
        <f>D27*E27</f>
        <v>540</v>
      </c>
    </row>
    <row r="28" spans="1:6" ht="13.5" thickBot="1">
      <c r="A28" s="57" t="s">
        <v>42</v>
      </c>
      <c r="B28" s="57"/>
      <c r="C28" s="57"/>
      <c r="D28" s="57"/>
      <c r="E28" s="57"/>
      <c r="F28" s="31">
        <f>SUM(F21:F27)</f>
        <v>41542.81</v>
      </c>
    </row>
    <row r="29" spans="1:6" ht="12.75">
      <c r="A29" s="30"/>
      <c r="B29" s="30"/>
      <c r="C29" s="30"/>
      <c r="D29" s="30"/>
      <c r="E29" s="30"/>
      <c r="F29" s="36"/>
    </row>
    <row r="30" spans="1:6" ht="15">
      <c r="A30" s="40" t="s">
        <v>43</v>
      </c>
      <c r="B30" s="40"/>
      <c r="C30" s="40"/>
      <c r="D30" s="40"/>
      <c r="E30" s="40"/>
      <c r="F30" s="40"/>
    </row>
    <row r="31" spans="1:6" ht="12.75">
      <c r="A31" s="19" t="s">
        <v>44</v>
      </c>
      <c r="B31" s="41" t="s">
        <v>45</v>
      </c>
      <c r="C31" s="41"/>
      <c r="D31" s="41"/>
      <c r="E31" s="41"/>
      <c r="F31" s="41"/>
    </row>
    <row r="32" spans="1:6" ht="25.5">
      <c r="A32" s="20" t="s">
        <v>0</v>
      </c>
      <c r="B32" s="20" t="s">
        <v>5</v>
      </c>
      <c r="C32" s="20" t="s">
        <v>4</v>
      </c>
      <c r="D32" s="20" t="s">
        <v>39</v>
      </c>
      <c r="E32" s="21" t="s">
        <v>2</v>
      </c>
      <c r="F32" s="21" t="s">
        <v>40</v>
      </c>
    </row>
    <row r="33" spans="1:6" ht="12.75">
      <c r="A33" s="22" t="s">
        <v>46</v>
      </c>
      <c r="B33" s="23" t="s">
        <v>47</v>
      </c>
      <c r="C33" s="24" t="s">
        <v>48</v>
      </c>
      <c r="D33" s="25">
        <v>1</v>
      </c>
      <c r="E33" s="26">
        <f>33341.08+40455.58+10607.7+13053.9+3074.84+3703.94+3074.84+3703.94+3074.84+3703.94+2772</f>
        <v>120566.59999999999</v>
      </c>
      <c r="F33" s="26">
        <f aca="true" t="shared" si="0" ref="F33:F38">D33*E33</f>
        <v>120566.59999999999</v>
      </c>
    </row>
    <row r="34" spans="1:6" ht="12.75">
      <c r="A34" s="22" t="s">
        <v>49</v>
      </c>
      <c r="B34" s="23" t="s">
        <v>50</v>
      </c>
      <c r="C34" s="24" t="s">
        <v>48</v>
      </c>
      <c r="D34" s="25">
        <v>1</v>
      </c>
      <c r="E34" s="26">
        <f>2667.3+518.5+3236.46+629.17+848.61+164.97+1044.3+203.01+245.98+47.82+296.32+57.6+245.98+47.82+296.32+57.6+245.98+47.82+296.32+57.6+221.76+43.1</f>
        <v>11520.339999999998</v>
      </c>
      <c r="F34" s="26">
        <f t="shared" si="0"/>
        <v>11520.339999999998</v>
      </c>
    </row>
    <row r="35" spans="1:6" ht="12.75">
      <c r="A35" s="22" t="s">
        <v>51</v>
      </c>
      <c r="B35" s="23" t="s">
        <v>52</v>
      </c>
      <c r="C35" s="24" t="s">
        <v>48</v>
      </c>
      <c r="D35" s="25">
        <v>1</v>
      </c>
      <c r="E35" s="26">
        <f>6481.42+7864.54+2062.14+2537.67+597.76+720.04+597.76+720.04+597.76+720.04+538.86</f>
        <v>23438.029999999995</v>
      </c>
      <c r="F35" s="26">
        <f t="shared" si="0"/>
        <v>23438.029999999995</v>
      </c>
    </row>
    <row r="36" spans="1:6" ht="12.75">
      <c r="A36" s="22" t="s">
        <v>53</v>
      </c>
      <c r="B36" s="23" t="s">
        <v>54</v>
      </c>
      <c r="C36" s="24" t="s">
        <v>48</v>
      </c>
      <c r="D36" s="25">
        <v>1</v>
      </c>
      <c r="E36" s="26">
        <f>1274.32+1546.32+405.42+498.93+117.52+141.56+117.52+141.56+117.52+141.56+105.94</f>
        <v>4608.170000000001</v>
      </c>
      <c r="F36" s="26">
        <f t="shared" si="0"/>
        <v>4608.170000000001</v>
      </c>
    </row>
    <row r="37" spans="1:6" ht="12.75">
      <c r="A37" s="22" t="s">
        <v>55</v>
      </c>
      <c r="B37" s="23" t="s">
        <v>56</v>
      </c>
      <c r="C37" s="24" t="s">
        <v>48</v>
      </c>
      <c r="D37" s="25">
        <v>1</v>
      </c>
      <c r="E37" s="26">
        <f>1190+1190+210+210+140+140+140+140+140+140</f>
        <v>3640</v>
      </c>
      <c r="F37" s="26">
        <f t="shared" si="0"/>
        <v>3640</v>
      </c>
    </row>
    <row r="38" spans="1:6" ht="12.75">
      <c r="A38" s="22" t="s">
        <v>57</v>
      </c>
      <c r="B38" s="23" t="s">
        <v>58</v>
      </c>
      <c r="C38" s="24" t="s">
        <v>48</v>
      </c>
      <c r="D38" s="25">
        <v>1</v>
      </c>
      <c r="E38" s="26">
        <f>4888.01+4888.01+617.04+617.04+659.9+659.9+659.9+659.9+659.9+659.9+629.52</f>
        <v>15599.02</v>
      </c>
      <c r="F38" s="26">
        <f t="shared" si="0"/>
        <v>15599.02</v>
      </c>
    </row>
    <row r="39" spans="1:6" ht="12.75">
      <c r="A39" s="32"/>
      <c r="B39" s="33"/>
      <c r="C39" s="34"/>
      <c r="D39" s="35"/>
      <c r="E39" s="35" t="s">
        <v>59</v>
      </c>
      <c r="F39" s="36">
        <f>SUM(F33:F38)</f>
        <v>179372.16</v>
      </c>
    </row>
    <row r="40" spans="1:6" ht="12.75">
      <c r="A40" s="19" t="s">
        <v>60</v>
      </c>
      <c r="B40" s="41" t="s">
        <v>61</v>
      </c>
      <c r="C40" s="41"/>
      <c r="D40" s="41"/>
      <c r="E40" s="41"/>
      <c r="F40" s="41"/>
    </row>
    <row r="41" spans="1:6" ht="25.5">
      <c r="A41" s="20" t="s">
        <v>0</v>
      </c>
      <c r="B41" s="20" t="s">
        <v>5</v>
      </c>
      <c r="C41" s="20" t="s">
        <v>4</v>
      </c>
      <c r="D41" s="20" t="s">
        <v>39</v>
      </c>
      <c r="E41" s="21" t="s">
        <v>2</v>
      </c>
      <c r="F41" s="21" t="s">
        <v>40</v>
      </c>
    </row>
    <row r="42" spans="1:6" ht="12.75">
      <c r="A42" s="22" t="s">
        <v>62</v>
      </c>
      <c r="B42" s="23" t="s">
        <v>63</v>
      </c>
      <c r="C42" s="24" t="s">
        <v>48</v>
      </c>
      <c r="D42" s="25">
        <v>1</v>
      </c>
      <c r="E42" s="26">
        <v>8115</v>
      </c>
      <c r="F42" s="37">
        <f>D42*E42</f>
        <v>8115</v>
      </c>
    </row>
    <row r="43" spans="1:6" ht="12.75">
      <c r="A43" s="22" t="s">
        <v>64</v>
      </c>
      <c r="B43" s="23" t="s">
        <v>65</v>
      </c>
      <c r="C43" s="24" t="s">
        <v>48</v>
      </c>
      <c r="D43" s="25">
        <v>1</v>
      </c>
      <c r="E43" s="26">
        <v>45991.69</v>
      </c>
      <c r="F43" s="37">
        <f>D43*E43-966.15</f>
        <v>45025.54</v>
      </c>
    </row>
    <row r="44" spans="1:6" ht="12.75">
      <c r="A44" s="22" t="s">
        <v>66</v>
      </c>
      <c r="B44" s="23" t="s">
        <v>105</v>
      </c>
      <c r="C44" s="24" t="s">
        <v>48</v>
      </c>
      <c r="D44" s="25">
        <v>1</v>
      </c>
      <c r="E44" s="26">
        <v>181738.28</v>
      </c>
      <c r="F44" s="37">
        <v>177204.09</v>
      </c>
    </row>
    <row r="45" spans="1:6" ht="12.75">
      <c r="A45" s="22" t="s">
        <v>68</v>
      </c>
      <c r="B45" s="23" t="s">
        <v>69</v>
      </c>
      <c r="C45" s="24" t="s">
        <v>70</v>
      </c>
      <c r="D45" s="25">
        <v>7000</v>
      </c>
      <c r="E45" s="26">
        <v>1.97</v>
      </c>
      <c r="F45" s="37">
        <f>D45*E45</f>
        <v>13790</v>
      </c>
    </row>
    <row r="46" spans="1:6" ht="12.75">
      <c r="A46" s="22" t="s">
        <v>71</v>
      </c>
      <c r="B46" s="23" t="s">
        <v>72</v>
      </c>
      <c r="C46" s="24" t="s">
        <v>41</v>
      </c>
      <c r="D46" s="25" t="s">
        <v>41</v>
      </c>
      <c r="E46" s="26" t="s">
        <v>41</v>
      </c>
      <c r="F46" s="37" t="s">
        <v>41</v>
      </c>
    </row>
    <row r="47" spans="1:6" ht="12.75">
      <c r="A47" s="22"/>
      <c r="B47" s="23" t="s">
        <v>73</v>
      </c>
      <c r="C47" s="24" t="s">
        <v>4</v>
      </c>
      <c r="D47" s="25">
        <v>1470</v>
      </c>
      <c r="E47" s="26">
        <v>3.75</v>
      </c>
      <c r="F47" s="37">
        <f>D47*E47</f>
        <v>5512.5</v>
      </c>
    </row>
    <row r="48" spans="1:6" ht="12.75">
      <c r="A48" s="22"/>
      <c r="B48" s="23" t="s">
        <v>74</v>
      </c>
      <c r="C48" s="24" t="s">
        <v>4</v>
      </c>
      <c r="D48" s="25">
        <v>1470</v>
      </c>
      <c r="E48" s="26">
        <v>7.97</v>
      </c>
      <c r="F48" s="37">
        <f>D48*E48</f>
        <v>11715.9</v>
      </c>
    </row>
    <row r="49" spans="1:6" ht="12.75">
      <c r="A49" s="22"/>
      <c r="B49" s="23" t="s">
        <v>75</v>
      </c>
      <c r="C49" s="24" t="s">
        <v>4</v>
      </c>
      <c r="D49" s="25">
        <v>1470</v>
      </c>
      <c r="E49" s="26">
        <v>3.75</v>
      </c>
      <c r="F49" s="37">
        <f>D49*E49</f>
        <v>5512.5</v>
      </c>
    </row>
    <row r="50" spans="1:6" ht="12.75">
      <c r="A50" s="22"/>
      <c r="B50" s="23" t="s">
        <v>76</v>
      </c>
      <c r="C50" s="24" t="s">
        <v>4</v>
      </c>
      <c r="D50" s="25">
        <v>1470</v>
      </c>
      <c r="E50" s="26">
        <v>7.97</v>
      </c>
      <c r="F50" s="37">
        <f>D50*E50</f>
        <v>11715.9</v>
      </c>
    </row>
    <row r="51" spans="1:6" ht="12.75">
      <c r="A51" s="22" t="s">
        <v>77</v>
      </c>
      <c r="B51" s="23" t="s">
        <v>78</v>
      </c>
      <c r="C51" s="24" t="s">
        <v>79</v>
      </c>
      <c r="D51" s="25">
        <v>3133</v>
      </c>
      <c r="E51" s="26">
        <v>3.5</v>
      </c>
      <c r="F51" s="37">
        <f>D51*E51</f>
        <v>10965.5</v>
      </c>
    </row>
    <row r="52" spans="1:6" ht="12.75">
      <c r="A52" s="22" t="s">
        <v>41</v>
      </c>
      <c r="B52" s="23" t="s">
        <v>41</v>
      </c>
      <c r="C52" s="24" t="s">
        <v>41</v>
      </c>
      <c r="D52" s="25" t="s">
        <v>41</v>
      </c>
      <c r="E52" s="26" t="s">
        <v>41</v>
      </c>
      <c r="F52" s="26" t="s">
        <v>41</v>
      </c>
    </row>
    <row r="53" spans="1:6" ht="12.75">
      <c r="A53" s="32"/>
      <c r="B53" s="33"/>
      <c r="C53" s="34"/>
      <c r="D53" s="35"/>
      <c r="E53" s="35" t="s">
        <v>59</v>
      </c>
      <c r="F53" s="36">
        <f>SUM(F42:F52)</f>
        <v>289556.93000000005</v>
      </c>
    </row>
    <row r="54" spans="1:6" ht="12.75">
      <c r="A54" s="19" t="s">
        <v>80</v>
      </c>
      <c r="B54" s="41" t="s">
        <v>81</v>
      </c>
      <c r="C54" s="41"/>
      <c r="D54" s="41"/>
      <c r="E54" s="41"/>
      <c r="F54" s="41"/>
    </row>
    <row r="55" spans="1:6" ht="25.5">
      <c r="A55" s="20" t="s">
        <v>0</v>
      </c>
      <c r="B55" s="20" t="s">
        <v>5</v>
      </c>
      <c r="C55" s="20" t="s">
        <v>4</v>
      </c>
      <c r="D55" s="20" t="s">
        <v>39</v>
      </c>
      <c r="E55" s="21" t="s">
        <v>2</v>
      </c>
      <c r="F55" s="21" t="s">
        <v>40</v>
      </c>
    </row>
    <row r="56" spans="1:6" ht="12.75">
      <c r="A56" s="22" t="s">
        <v>82</v>
      </c>
      <c r="B56" s="23" t="s">
        <v>83</v>
      </c>
      <c r="C56" s="24" t="s">
        <v>84</v>
      </c>
      <c r="D56" s="25">
        <v>930</v>
      </c>
      <c r="E56" s="26">
        <v>150</v>
      </c>
      <c r="F56" s="26">
        <f>D56*E56</f>
        <v>139500</v>
      </c>
    </row>
    <row r="57" spans="1:6" ht="12.75">
      <c r="A57" s="22" t="s">
        <v>106</v>
      </c>
      <c r="B57" s="23" t="s">
        <v>107</v>
      </c>
      <c r="C57" s="24" t="s">
        <v>48</v>
      </c>
      <c r="D57" s="25">
        <v>1</v>
      </c>
      <c r="E57" s="26">
        <v>50000.22</v>
      </c>
      <c r="F57" s="26">
        <v>0</v>
      </c>
    </row>
    <row r="58" spans="1:6" ht="12.75">
      <c r="A58" s="22"/>
      <c r="B58" s="23"/>
      <c r="C58" s="24"/>
      <c r="D58" s="25"/>
      <c r="E58" s="26"/>
      <c r="F58" s="26"/>
    </row>
    <row r="59" spans="1:6" ht="12.75">
      <c r="A59" s="32"/>
      <c r="B59" s="33"/>
      <c r="C59" s="34"/>
      <c r="D59" s="35"/>
      <c r="E59" s="35" t="s">
        <v>59</v>
      </c>
      <c r="F59" s="38">
        <f>SUM(F56:F58)</f>
        <v>139500</v>
      </c>
    </row>
    <row r="60" spans="1:6" ht="12.75">
      <c r="A60" s="19" t="s">
        <v>85</v>
      </c>
      <c r="B60" s="41" t="s">
        <v>86</v>
      </c>
      <c r="C60" s="41"/>
      <c r="D60" s="41"/>
      <c r="E60" s="41"/>
      <c r="F60" s="41"/>
    </row>
    <row r="61" spans="1:6" ht="25.5">
      <c r="A61" s="20" t="s">
        <v>0</v>
      </c>
      <c r="B61" s="20" t="s">
        <v>5</v>
      </c>
      <c r="C61" s="20" t="s">
        <v>4</v>
      </c>
      <c r="D61" s="20" t="s">
        <v>39</v>
      </c>
      <c r="E61" s="21" t="s">
        <v>2</v>
      </c>
      <c r="F61" s="21" t="s">
        <v>40</v>
      </c>
    </row>
    <row r="62" spans="1:6" ht="12.75">
      <c r="A62" s="22" t="s">
        <v>87</v>
      </c>
      <c r="B62" s="23" t="s">
        <v>88</v>
      </c>
      <c r="C62" s="24"/>
      <c r="D62" s="25"/>
      <c r="E62" s="26"/>
      <c r="F62" s="26"/>
    </row>
    <row r="63" spans="1:6" ht="12.75">
      <c r="A63" s="22"/>
      <c r="B63" s="23" t="s">
        <v>89</v>
      </c>
      <c r="C63" s="24" t="s">
        <v>90</v>
      </c>
      <c r="D63" s="25">
        <v>5</v>
      </c>
      <c r="E63" s="26">
        <f>F59+F53+F39</f>
        <v>608429.0900000001</v>
      </c>
      <c r="F63" s="26">
        <f>E63*5%</f>
        <v>30421.454500000007</v>
      </c>
    </row>
    <row r="64" spans="1:6" ht="12.75">
      <c r="A64" s="22" t="s">
        <v>41</v>
      </c>
      <c r="B64" s="23" t="s">
        <v>41</v>
      </c>
      <c r="C64" s="24" t="s">
        <v>41</v>
      </c>
      <c r="D64" s="25" t="s">
        <v>41</v>
      </c>
      <c r="E64" s="26" t="s">
        <v>41</v>
      </c>
      <c r="F64" s="26" t="s">
        <v>41</v>
      </c>
    </row>
    <row r="65" spans="1:6" ht="12.75">
      <c r="A65" s="22" t="s">
        <v>41</v>
      </c>
      <c r="B65" s="23" t="s">
        <v>41</v>
      </c>
      <c r="C65" s="24" t="s">
        <v>41</v>
      </c>
      <c r="D65" s="25" t="s">
        <v>41</v>
      </c>
      <c r="E65" s="26" t="s">
        <v>41</v>
      </c>
      <c r="F65" s="26" t="s">
        <v>41</v>
      </c>
    </row>
    <row r="66" spans="1:6" ht="12.75">
      <c r="A66" s="32"/>
      <c r="B66" s="33"/>
      <c r="C66" s="34"/>
      <c r="D66" s="35"/>
      <c r="E66" s="35" t="s">
        <v>59</v>
      </c>
      <c r="F66" s="38">
        <f>SUM(F62:F65)</f>
        <v>30421.454500000007</v>
      </c>
    </row>
    <row r="67" spans="1:6" ht="13.5" thickBot="1">
      <c r="A67" s="32"/>
      <c r="B67" s="33"/>
      <c r="C67" s="34"/>
      <c r="D67" s="35"/>
      <c r="E67" s="35" t="s">
        <v>59</v>
      </c>
      <c r="F67" s="36" t="s">
        <v>41</v>
      </c>
    </row>
    <row r="68" spans="1:6" ht="15.75" thickBot="1">
      <c r="A68" s="32"/>
      <c r="B68" s="33"/>
      <c r="C68" s="34"/>
      <c r="D68" s="35"/>
      <c r="E68" s="35" t="s">
        <v>91</v>
      </c>
      <c r="F68" s="39">
        <f>F39+F53+F59+F66</f>
        <v>638850.5445000001</v>
      </c>
    </row>
  </sheetData>
  <sheetProtection password="CC6F" sheet="1"/>
  <mergeCells count="19">
    <mergeCell ref="A18:F18"/>
    <mergeCell ref="B19:F19"/>
    <mergeCell ref="A28:E28"/>
    <mergeCell ref="A5:K8"/>
    <mergeCell ref="A2:K2"/>
    <mergeCell ref="A3:K3"/>
    <mergeCell ref="B11:G11"/>
    <mergeCell ref="B12:G12"/>
    <mergeCell ref="A17:F17"/>
    <mergeCell ref="A30:F30"/>
    <mergeCell ref="B31:F31"/>
    <mergeCell ref="B40:F40"/>
    <mergeCell ref="B54:F54"/>
    <mergeCell ref="B60:F60"/>
    <mergeCell ref="A1:K1"/>
    <mergeCell ref="A4:K4"/>
    <mergeCell ref="A13:J13"/>
    <mergeCell ref="B9:G9"/>
    <mergeCell ref="B10:G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="87" zoomScaleNormal="87" zoomScalePageLayoutView="0" workbookViewId="0" topLeftCell="A1">
      <selection activeCell="J57" sqref="J57"/>
    </sheetView>
  </sheetViews>
  <sheetFormatPr defaultColWidth="9.140625" defaultRowHeight="12.75"/>
  <cols>
    <col min="1" max="1" width="10.28125" style="0" customWidth="1"/>
    <col min="2" max="2" width="39.421875" style="0" customWidth="1"/>
    <col min="3" max="3" width="12.421875" style="0" customWidth="1"/>
    <col min="4" max="4" width="11.28125" style="0" customWidth="1"/>
    <col min="5" max="5" width="12.28125" style="0" customWidth="1"/>
    <col min="6" max="6" width="14.7109375" style="0" customWidth="1"/>
    <col min="8" max="8" width="11.8515625" style="0" customWidth="1"/>
    <col min="9" max="9" width="15.00390625" style="0" customWidth="1"/>
    <col min="10" max="10" width="19.00390625" style="0" bestFit="1" customWidth="1"/>
    <col min="11" max="11" width="18.28125" style="0" bestFit="1" customWidth="1"/>
  </cols>
  <sheetData>
    <row r="1" spans="1:11" ht="26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51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1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51" t="s">
        <v>19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>
      <c r="A5" s="49" t="s">
        <v>33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23.25" customHeight="1">
      <c r="A9" s="5" t="s">
        <v>0</v>
      </c>
      <c r="B9" s="46" t="s">
        <v>5</v>
      </c>
      <c r="C9" s="46"/>
      <c r="D9" s="46"/>
      <c r="E9" s="46"/>
      <c r="F9" s="46"/>
      <c r="G9" s="46"/>
      <c r="H9" s="2" t="s">
        <v>4</v>
      </c>
      <c r="I9" s="5" t="s">
        <v>3</v>
      </c>
      <c r="J9" s="17" t="s">
        <v>2</v>
      </c>
      <c r="K9" s="17" t="s">
        <v>1</v>
      </c>
    </row>
    <row r="10" spans="1:11" s="16" customFormat="1" ht="144" customHeight="1">
      <c r="A10" s="11">
        <v>1</v>
      </c>
      <c r="B10" s="58" t="s">
        <v>20</v>
      </c>
      <c r="C10" s="59"/>
      <c r="D10" s="59"/>
      <c r="E10" s="59"/>
      <c r="F10" s="59"/>
      <c r="G10" s="59"/>
      <c r="H10" s="12" t="s">
        <v>12</v>
      </c>
      <c r="I10" s="13">
        <v>588</v>
      </c>
      <c r="J10" s="14">
        <v>1500</v>
      </c>
      <c r="K10" s="15">
        <v>882000</v>
      </c>
    </row>
    <row r="11" spans="1:11" s="16" customFormat="1" ht="117.75" customHeight="1">
      <c r="A11" s="11">
        <v>2</v>
      </c>
      <c r="B11" s="58" t="s">
        <v>21</v>
      </c>
      <c r="C11" s="59"/>
      <c r="D11" s="59"/>
      <c r="E11" s="59"/>
      <c r="F11" s="59"/>
      <c r="G11" s="59"/>
      <c r="H11" s="12" t="s">
        <v>13</v>
      </c>
      <c r="I11" s="13">
        <v>2</v>
      </c>
      <c r="J11" s="14">
        <v>638850.54</v>
      </c>
      <c r="K11" s="15">
        <v>1277701.08</v>
      </c>
    </row>
    <row r="12" spans="1:11" ht="18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3">
        <v>2159701.08</v>
      </c>
    </row>
    <row r="16" spans="1:6" ht="75" customHeight="1">
      <c r="A16" s="56" t="s">
        <v>35</v>
      </c>
      <c r="B16" s="56"/>
      <c r="C16" s="56"/>
      <c r="D16" s="56"/>
      <c r="E16" s="56"/>
      <c r="F16" s="56"/>
    </row>
    <row r="17" spans="1:6" ht="15">
      <c r="A17" s="40" t="s">
        <v>36</v>
      </c>
      <c r="B17" s="40"/>
      <c r="C17" s="40"/>
      <c r="D17" s="40"/>
      <c r="E17" s="40"/>
      <c r="F17" s="40"/>
    </row>
    <row r="18" spans="1:6" ht="12.75">
      <c r="A18" s="19" t="s">
        <v>37</v>
      </c>
      <c r="B18" s="41" t="s">
        <v>38</v>
      </c>
      <c r="C18" s="41"/>
      <c r="D18" s="41"/>
      <c r="E18" s="41"/>
      <c r="F18" s="41"/>
    </row>
    <row r="19" spans="1:6" ht="25.5">
      <c r="A19" s="20" t="s">
        <v>0</v>
      </c>
      <c r="B19" s="20" t="s">
        <v>5</v>
      </c>
      <c r="C19" s="20" t="s">
        <v>4</v>
      </c>
      <c r="D19" s="20" t="s">
        <v>39</v>
      </c>
      <c r="E19" s="21" t="s">
        <v>2</v>
      </c>
      <c r="F19" s="21" t="s">
        <v>40</v>
      </c>
    </row>
    <row r="20" spans="1:6" ht="12.75">
      <c r="A20" s="20"/>
      <c r="B20" s="20"/>
      <c r="C20" s="20"/>
      <c r="D20" s="20"/>
      <c r="E20" s="21"/>
      <c r="F20" s="21"/>
    </row>
    <row r="21" spans="1:6" ht="12.75">
      <c r="A21" s="20"/>
      <c r="B21" s="20"/>
      <c r="C21" s="20"/>
      <c r="D21" s="20"/>
      <c r="E21" s="21"/>
      <c r="F21" s="21"/>
    </row>
    <row r="22" spans="1:6" ht="13.5" thickBot="1">
      <c r="A22" s="22" t="s">
        <v>41</v>
      </c>
      <c r="B22" s="29"/>
      <c r="C22" s="24"/>
      <c r="D22" s="25"/>
      <c r="E22" s="26"/>
      <c r="F22" s="26"/>
    </row>
    <row r="23" spans="1:6" ht="13.5" thickBot="1">
      <c r="A23" s="57" t="s">
        <v>42</v>
      </c>
      <c r="B23" s="57"/>
      <c r="C23" s="57"/>
      <c r="D23" s="57"/>
      <c r="E23" s="57"/>
      <c r="F23" s="31">
        <f>SUM(F22:F22)</f>
        <v>0</v>
      </c>
    </row>
    <row r="24" spans="1:6" ht="15">
      <c r="A24" s="40" t="s">
        <v>43</v>
      </c>
      <c r="B24" s="40"/>
      <c r="C24" s="40"/>
      <c r="D24" s="40"/>
      <c r="E24" s="40"/>
      <c r="F24" s="40"/>
    </row>
    <row r="25" spans="1:6" ht="12.75">
      <c r="A25" s="19" t="s">
        <v>44</v>
      </c>
      <c r="B25" s="41" t="s">
        <v>45</v>
      </c>
      <c r="C25" s="41"/>
      <c r="D25" s="41"/>
      <c r="E25" s="41"/>
      <c r="F25" s="41"/>
    </row>
    <row r="26" spans="1:6" ht="25.5">
      <c r="A26" s="20" t="s">
        <v>0</v>
      </c>
      <c r="B26" s="20" t="s">
        <v>5</v>
      </c>
      <c r="C26" s="20" t="s">
        <v>4</v>
      </c>
      <c r="D26" s="20" t="s">
        <v>39</v>
      </c>
      <c r="E26" s="21" t="s">
        <v>2</v>
      </c>
      <c r="F26" s="21" t="s">
        <v>40</v>
      </c>
    </row>
    <row r="27" spans="1:6" ht="12.75">
      <c r="A27" s="22" t="s">
        <v>46</v>
      </c>
      <c r="B27" s="23" t="s">
        <v>47</v>
      </c>
      <c r="C27" s="24" t="s">
        <v>48</v>
      </c>
      <c r="D27" s="25">
        <v>1</v>
      </c>
      <c r="E27" s="26">
        <v>30748.26</v>
      </c>
      <c r="F27" s="26">
        <f aca="true" t="shared" si="0" ref="F27:F32">D27*E27</f>
        <v>30748.26</v>
      </c>
    </row>
    <row r="28" spans="1:6" ht="12.75">
      <c r="A28" s="22" t="s">
        <v>49</v>
      </c>
      <c r="B28" s="23" t="s">
        <v>50</v>
      </c>
      <c r="C28" s="24" t="s">
        <v>48</v>
      </c>
      <c r="D28" s="25">
        <v>1</v>
      </c>
      <c r="E28" s="26">
        <v>2938.05</v>
      </c>
      <c r="F28" s="26">
        <f>D28*E28</f>
        <v>2938.05</v>
      </c>
    </row>
    <row r="29" spans="1:6" ht="12.75">
      <c r="A29" s="22" t="s">
        <v>51</v>
      </c>
      <c r="B29" s="23" t="s">
        <v>52</v>
      </c>
      <c r="C29" s="24" t="s">
        <v>48</v>
      </c>
      <c r="D29" s="25">
        <v>1</v>
      </c>
      <c r="E29" s="26">
        <v>5977.43</v>
      </c>
      <c r="F29" s="26">
        <f t="shared" si="0"/>
        <v>5977.43</v>
      </c>
    </row>
    <row r="30" spans="1:6" ht="12.75">
      <c r="A30" s="22" t="s">
        <v>53</v>
      </c>
      <c r="B30" s="23" t="s">
        <v>54</v>
      </c>
      <c r="C30" s="24" t="s">
        <v>48</v>
      </c>
      <c r="D30" s="25">
        <v>1</v>
      </c>
      <c r="E30" s="26">
        <v>1175.23</v>
      </c>
      <c r="F30" s="26">
        <f t="shared" si="0"/>
        <v>1175.23</v>
      </c>
    </row>
    <row r="31" spans="1:6" ht="12.75">
      <c r="A31" s="22" t="s">
        <v>55</v>
      </c>
      <c r="B31" s="23" t="s">
        <v>56</v>
      </c>
      <c r="C31" s="24" t="s">
        <v>48</v>
      </c>
      <c r="D31" s="25">
        <v>1</v>
      </c>
      <c r="E31" s="26">
        <v>840</v>
      </c>
      <c r="F31" s="26">
        <f t="shared" si="0"/>
        <v>840</v>
      </c>
    </row>
    <row r="32" spans="1:6" ht="12.75">
      <c r="A32" s="22" t="s">
        <v>57</v>
      </c>
      <c r="B32" s="23" t="s">
        <v>58</v>
      </c>
      <c r="C32" s="24" t="s">
        <v>48</v>
      </c>
      <c r="D32" s="25">
        <v>1</v>
      </c>
      <c r="E32" s="26">
        <v>3204.81</v>
      </c>
      <c r="F32" s="26">
        <f t="shared" si="0"/>
        <v>3204.81</v>
      </c>
    </row>
    <row r="33" spans="1:6" ht="12.75">
      <c r="A33" s="32"/>
      <c r="B33" s="33"/>
      <c r="C33" s="34"/>
      <c r="D33" s="35"/>
      <c r="E33" s="35" t="s">
        <v>59</v>
      </c>
      <c r="F33" s="36">
        <f>SUM(F27:F32)</f>
        <v>44883.78</v>
      </c>
    </row>
    <row r="34" spans="1:6" ht="12.75">
      <c r="A34" s="19" t="s">
        <v>60</v>
      </c>
      <c r="B34" s="41" t="s">
        <v>61</v>
      </c>
      <c r="C34" s="41"/>
      <c r="D34" s="41"/>
      <c r="E34" s="41"/>
      <c r="F34" s="41"/>
    </row>
    <row r="35" spans="1:6" ht="25.5">
      <c r="A35" s="20" t="s">
        <v>0</v>
      </c>
      <c r="B35" s="20" t="s">
        <v>5</v>
      </c>
      <c r="C35" s="20" t="s">
        <v>4</v>
      </c>
      <c r="D35" s="20" t="s">
        <v>39</v>
      </c>
      <c r="E35" s="21" t="s">
        <v>2</v>
      </c>
      <c r="F35" s="21" t="s">
        <v>40</v>
      </c>
    </row>
    <row r="36" spans="1:6" ht="12.75">
      <c r="A36" s="22" t="s">
        <v>62</v>
      </c>
      <c r="B36" s="23" t="s">
        <v>63</v>
      </c>
      <c r="C36" s="24" t="s">
        <v>48</v>
      </c>
      <c r="D36" s="25">
        <v>1</v>
      </c>
      <c r="E36" s="26">
        <v>1490.51</v>
      </c>
      <c r="F36" s="37">
        <f>D36*E36</f>
        <v>1490.51</v>
      </c>
    </row>
    <row r="37" spans="1:6" ht="12.75">
      <c r="A37" s="22" t="s">
        <v>64</v>
      </c>
      <c r="B37" s="23" t="s">
        <v>65</v>
      </c>
      <c r="C37" s="24" t="s">
        <v>48</v>
      </c>
      <c r="D37" s="25">
        <v>1</v>
      </c>
      <c r="E37" s="26">
        <v>7621.69</v>
      </c>
      <c r="F37" s="37">
        <f>D37*E37</f>
        <v>7621.69</v>
      </c>
    </row>
    <row r="38" spans="1:6" ht="12.75">
      <c r="A38" s="22" t="s">
        <v>66</v>
      </c>
      <c r="B38" s="23" t="s">
        <v>67</v>
      </c>
      <c r="C38" s="24" t="s">
        <v>48</v>
      </c>
      <c r="D38" s="25">
        <v>1</v>
      </c>
      <c r="E38" s="26">
        <v>32547.69</v>
      </c>
      <c r="F38" s="37">
        <f>D38*E38</f>
        <v>32547.69</v>
      </c>
    </row>
    <row r="39" spans="1:6" ht="12.75">
      <c r="A39" s="22" t="s">
        <v>68</v>
      </c>
      <c r="B39" s="23" t="s">
        <v>69</v>
      </c>
      <c r="C39" s="24" t="s">
        <v>70</v>
      </c>
      <c r="D39" s="25">
        <v>1285</v>
      </c>
      <c r="E39" s="26">
        <v>1.97</v>
      </c>
      <c r="F39" s="37">
        <f>D39*E39</f>
        <v>2531.45</v>
      </c>
    </row>
    <row r="40" spans="1:6" ht="12.75">
      <c r="A40" s="22" t="s">
        <v>71</v>
      </c>
      <c r="B40" s="23" t="s">
        <v>72</v>
      </c>
      <c r="C40" s="24" t="s">
        <v>41</v>
      </c>
      <c r="D40" s="25" t="s">
        <v>41</v>
      </c>
      <c r="E40" s="26" t="s">
        <v>41</v>
      </c>
      <c r="F40" s="37" t="s">
        <v>41</v>
      </c>
    </row>
    <row r="41" spans="1:6" ht="12.75">
      <c r="A41" s="22"/>
      <c r="B41" s="23" t="s">
        <v>73</v>
      </c>
      <c r="C41" s="24" t="s">
        <v>4</v>
      </c>
      <c r="D41" s="25">
        <v>270</v>
      </c>
      <c r="E41" s="26">
        <v>3.75</v>
      </c>
      <c r="F41" s="37">
        <f>D41*E41</f>
        <v>1012.5</v>
      </c>
    </row>
    <row r="42" spans="1:6" ht="12.75">
      <c r="A42" s="22"/>
      <c r="B42" s="23" t="s">
        <v>74</v>
      </c>
      <c r="C42" s="24" t="s">
        <v>4</v>
      </c>
      <c r="D42" s="25">
        <v>270</v>
      </c>
      <c r="E42" s="26">
        <v>7.97</v>
      </c>
      <c r="F42" s="37">
        <f>D42*E42</f>
        <v>2151.9</v>
      </c>
    </row>
    <row r="43" spans="1:6" ht="12.75">
      <c r="A43" s="22"/>
      <c r="B43" s="23" t="s">
        <v>75</v>
      </c>
      <c r="C43" s="24" t="s">
        <v>4</v>
      </c>
      <c r="D43" s="25">
        <v>270</v>
      </c>
      <c r="E43" s="26">
        <v>3.75</v>
      </c>
      <c r="F43" s="37">
        <f>D43*E43</f>
        <v>1012.5</v>
      </c>
    </row>
    <row r="44" spans="1:6" ht="12.75">
      <c r="A44" s="22"/>
      <c r="B44" s="23" t="s">
        <v>76</v>
      </c>
      <c r="C44" s="24" t="s">
        <v>4</v>
      </c>
      <c r="D44" s="25">
        <v>270</v>
      </c>
      <c r="E44" s="26">
        <v>7.97</v>
      </c>
      <c r="F44" s="37">
        <f>D44*E44</f>
        <v>2151.9</v>
      </c>
    </row>
    <row r="45" spans="1:6" ht="12.75">
      <c r="A45" s="22" t="s">
        <v>77</v>
      </c>
      <c r="B45" s="23" t="s">
        <v>78</v>
      </c>
      <c r="C45" s="24" t="s">
        <v>79</v>
      </c>
      <c r="D45" s="25">
        <v>575</v>
      </c>
      <c r="E45" s="26">
        <v>3.5</v>
      </c>
      <c r="F45" s="37">
        <f>D45*E45</f>
        <v>2012.5</v>
      </c>
    </row>
    <row r="46" spans="1:6" ht="12.75">
      <c r="A46" s="22" t="s">
        <v>41</v>
      </c>
      <c r="B46" s="23" t="s">
        <v>41</v>
      </c>
      <c r="C46" s="24" t="s">
        <v>41</v>
      </c>
      <c r="D46" s="25" t="s">
        <v>41</v>
      </c>
      <c r="E46" s="26" t="s">
        <v>41</v>
      </c>
      <c r="F46" s="26" t="s">
        <v>41</v>
      </c>
    </row>
    <row r="47" spans="1:6" ht="12.75">
      <c r="A47" s="32"/>
      <c r="B47" s="33"/>
      <c r="C47" s="34"/>
      <c r="D47" s="35"/>
      <c r="E47" s="35" t="s">
        <v>59</v>
      </c>
      <c r="F47" s="36">
        <f>SUM(F36:F46)</f>
        <v>52532.64</v>
      </c>
    </row>
    <row r="48" spans="1:6" ht="12.75">
      <c r="A48" s="19" t="s">
        <v>80</v>
      </c>
      <c r="B48" s="41" t="s">
        <v>81</v>
      </c>
      <c r="C48" s="41"/>
      <c r="D48" s="41"/>
      <c r="E48" s="41"/>
      <c r="F48" s="41"/>
    </row>
    <row r="49" spans="1:6" ht="25.5">
      <c r="A49" s="20" t="s">
        <v>0</v>
      </c>
      <c r="B49" s="20" t="s">
        <v>5</v>
      </c>
      <c r="C49" s="20" t="s">
        <v>4</v>
      </c>
      <c r="D49" s="20" t="s">
        <v>39</v>
      </c>
      <c r="E49" s="21" t="s">
        <v>2</v>
      </c>
      <c r="F49" s="21" t="s">
        <v>40</v>
      </c>
    </row>
    <row r="50" spans="1:6" ht="12.75">
      <c r="A50" s="22" t="s">
        <v>82</v>
      </c>
      <c r="B50" s="23" t="s">
        <v>83</v>
      </c>
      <c r="C50" s="24" t="s">
        <v>84</v>
      </c>
      <c r="D50" s="25">
        <v>120</v>
      </c>
      <c r="E50" s="26">
        <v>150</v>
      </c>
      <c r="F50" s="26">
        <f>D50*E50</f>
        <v>18000</v>
      </c>
    </row>
    <row r="51" spans="1:6" ht="12.75">
      <c r="A51" s="22"/>
      <c r="B51" s="23"/>
      <c r="C51" s="24"/>
      <c r="D51" s="25"/>
      <c r="E51" s="26"/>
      <c r="F51" s="26"/>
    </row>
    <row r="52" spans="1:6" ht="12.75">
      <c r="A52" s="22"/>
      <c r="B52" s="23"/>
      <c r="C52" s="24"/>
      <c r="D52" s="25"/>
      <c r="E52" s="26"/>
      <c r="F52" s="26"/>
    </row>
    <row r="53" spans="1:6" ht="12.75">
      <c r="A53" s="32"/>
      <c r="B53" s="33"/>
      <c r="C53" s="34"/>
      <c r="D53" s="35"/>
      <c r="E53" s="35" t="s">
        <v>59</v>
      </c>
      <c r="F53" s="38">
        <f>SUM(F50:F52)</f>
        <v>18000</v>
      </c>
    </row>
    <row r="54" spans="1:6" ht="12.75">
      <c r="A54" s="19" t="s">
        <v>85</v>
      </c>
      <c r="B54" s="41" t="s">
        <v>86</v>
      </c>
      <c r="C54" s="41"/>
      <c r="D54" s="41"/>
      <c r="E54" s="41"/>
      <c r="F54" s="41"/>
    </row>
    <row r="55" spans="1:6" ht="25.5">
      <c r="A55" s="20" t="s">
        <v>0</v>
      </c>
      <c r="B55" s="20" t="s">
        <v>5</v>
      </c>
      <c r="C55" s="20" t="s">
        <v>4</v>
      </c>
      <c r="D55" s="20" t="s">
        <v>39</v>
      </c>
      <c r="E55" s="21" t="s">
        <v>2</v>
      </c>
      <c r="F55" s="21" t="s">
        <v>40</v>
      </c>
    </row>
    <row r="56" spans="1:6" ht="12.75">
      <c r="A56" s="22" t="s">
        <v>87</v>
      </c>
      <c r="B56" s="23" t="s">
        <v>88</v>
      </c>
      <c r="C56" s="24"/>
      <c r="D56" s="25"/>
      <c r="E56" s="26"/>
      <c r="F56" s="26"/>
    </row>
    <row r="57" spans="1:6" ht="12.75">
      <c r="A57" s="22"/>
      <c r="B57" s="23" t="s">
        <v>89</v>
      </c>
      <c r="C57" s="24" t="s">
        <v>90</v>
      </c>
      <c r="D57" s="25">
        <v>3</v>
      </c>
      <c r="E57" s="26">
        <f>F53+F47+F33</f>
        <v>115416.42</v>
      </c>
      <c r="F57" s="26">
        <f>E57*3%</f>
        <v>3462.4926</v>
      </c>
    </row>
    <row r="58" spans="1:6" ht="12.75">
      <c r="A58" s="22" t="s">
        <v>41</v>
      </c>
      <c r="B58" s="23" t="s">
        <v>41</v>
      </c>
      <c r="C58" s="24" t="s">
        <v>41</v>
      </c>
      <c r="D58" s="25" t="s">
        <v>41</v>
      </c>
      <c r="E58" s="26" t="s">
        <v>41</v>
      </c>
      <c r="F58" s="26" t="s">
        <v>41</v>
      </c>
    </row>
    <row r="59" spans="1:6" ht="12.75">
      <c r="A59" s="22" t="s">
        <v>41</v>
      </c>
      <c r="B59" s="23" t="s">
        <v>41</v>
      </c>
      <c r="C59" s="24" t="s">
        <v>41</v>
      </c>
      <c r="D59" s="25" t="s">
        <v>41</v>
      </c>
      <c r="E59" s="26" t="s">
        <v>41</v>
      </c>
      <c r="F59" s="26" t="s">
        <v>41</v>
      </c>
    </row>
    <row r="60" spans="1:6" ht="12.75">
      <c r="A60" s="32"/>
      <c r="B60" s="33"/>
      <c r="C60" s="34"/>
      <c r="D60" s="35"/>
      <c r="E60" s="35" t="s">
        <v>59</v>
      </c>
      <c r="F60" s="38">
        <f>SUM(F56:F59)</f>
        <v>3462.4926</v>
      </c>
    </row>
    <row r="61" spans="1:6" ht="13.5" thickBot="1">
      <c r="A61" s="32"/>
      <c r="B61" s="33"/>
      <c r="C61" s="34"/>
      <c r="D61" s="35"/>
      <c r="E61" s="35" t="s">
        <v>59</v>
      </c>
      <c r="F61" s="36" t="s">
        <v>41</v>
      </c>
    </row>
    <row r="62" spans="1:6" ht="15.75" thickBot="1">
      <c r="A62" s="32"/>
      <c r="B62" s="33"/>
      <c r="C62" s="34"/>
      <c r="D62" s="35"/>
      <c r="E62" s="35" t="s">
        <v>91</v>
      </c>
      <c r="F62" s="39">
        <f>F33+F47+F53+F60</f>
        <v>118878.9126</v>
      </c>
    </row>
  </sheetData>
  <sheetProtection/>
  <mergeCells count="18">
    <mergeCell ref="B10:G10"/>
    <mergeCell ref="A12:J12"/>
    <mergeCell ref="A1:K1"/>
    <mergeCell ref="A2:K2"/>
    <mergeCell ref="A3:K3"/>
    <mergeCell ref="A4:K4"/>
    <mergeCell ref="A5:K8"/>
    <mergeCell ref="B9:G9"/>
    <mergeCell ref="B11:G11"/>
    <mergeCell ref="B34:F34"/>
    <mergeCell ref="B48:F48"/>
    <mergeCell ref="B54:F54"/>
    <mergeCell ref="A16:F16"/>
    <mergeCell ref="A17:F17"/>
    <mergeCell ref="B18:F18"/>
    <mergeCell ref="A23:E23"/>
    <mergeCell ref="A24:F24"/>
    <mergeCell ref="B25:F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87" zoomScaleNormal="87" zoomScalePageLayoutView="0" workbookViewId="0" topLeftCell="A1">
      <selection activeCell="A5" sqref="A5:K9"/>
    </sheetView>
  </sheetViews>
  <sheetFormatPr defaultColWidth="9.140625" defaultRowHeight="12.75"/>
  <cols>
    <col min="8" max="8" width="11.57421875" style="0" customWidth="1"/>
    <col min="9" max="9" width="15.140625" style="0" customWidth="1"/>
    <col min="10" max="10" width="19.28125" style="0" bestFit="1" customWidth="1"/>
    <col min="11" max="11" width="19.7109375" style="0" customWidth="1"/>
  </cols>
  <sheetData>
    <row r="1" spans="1:11" ht="26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51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1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 customHeight="1">
      <c r="A5" s="49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9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6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24" customHeight="1">
      <c r="A10" s="5" t="s">
        <v>0</v>
      </c>
      <c r="B10" s="46" t="s">
        <v>5</v>
      </c>
      <c r="C10" s="46"/>
      <c r="D10" s="46"/>
      <c r="E10" s="46"/>
      <c r="F10" s="46"/>
      <c r="G10" s="46"/>
      <c r="H10" s="5" t="s">
        <v>4</v>
      </c>
      <c r="I10" s="2" t="s">
        <v>3</v>
      </c>
      <c r="J10" s="17" t="s">
        <v>2</v>
      </c>
      <c r="K10" s="17" t="s">
        <v>1</v>
      </c>
    </row>
    <row r="11" spans="1:11" ht="259.5" customHeight="1">
      <c r="A11" s="8">
        <v>1</v>
      </c>
      <c r="B11" s="48" t="s">
        <v>24</v>
      </c>
      <c r="C11" s="48"/>
      <c r="D11" s="48"/>
      <c r="E11" s="48"/>
      <c r="F11" s="48"/>
      <c r="G11" s="48"/>
      <c r="H11" s="8" t="s">
        <v>12</v>
      </c>
      <c r="I11" s="7">
        <v>588</v>
      </c>
      <c r="J11" s="6">
        <v>1500</v>
      </c>
      <c r="K11" s="1">
        <v>882000</v>
      </c>
    </row>
    <row r="12" spans="1:11" ht="259.5" customHeight="1">
      <c r="A12" s="8">
        <v>2</v>
      </c>
      <c r="B12" s="48" t="s">
        <v>25</v>
      </c>
      <c r="C12" s="48"/>
      <c r="D12" s="48"/>
      <c r="E12" s="48"/>
      <c r="F12" s="48"/>
      <c r="G12" s="48"/>
      <c r="H12" s="8" t="s">
        <v>13</v>
      </c>
      <c r="I12" s="7">
        <v>2</v>
      </c>
      <c r="J12" s="6">
        <v>638850.54</v>
      </c>
      <c r="K12" s="1">
        <v>1277701.08</v>
      </c>
    </row>
    <row r="13" spans="1:11" ht="18">
      <c r="A13" s="45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3">
        <v>2159701.08</v>
      </c>
    </row>
  </sheetData>
  <sheetProtection/>
  <mergeCells count="9">
    <mergeCell ref="B11:G11"/>
    <mergeCell ref="A13:J13"/>
    <mergeCell ref="A1:K1"/>
    <mergeCell ref="A2:K2"/>
    <mergeCell ref="A3:K3"/>
    <mergeCell ref="A4:K4"/>
    <mergeCell ref="A5:K9"/>
    <mergeCell ref="B10:G10"/>
    <mergeCell ref="B12:G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86" zoomScaleNormal="86" zoomScalePageLayoutView="0" workbookViewId="0" topLeftCell="A1">
      <selection activeCell="K13" sqref="K13"/>
    </sheetView>
  </sheetViews>
  <sheetFormatPr defaultColWidth="9.140625" defaultRowHeight="12.75"/>
  <cols>
    <col min="8" max="8" width="11.421875" style="0" customWidth="1"/>
    <col min="9" max="9" width="15.421875" style="0" customWidth="1"/>
    <col min="10" max="10" width="21.28125" style="0" customWidth="1"/>
    <col min="11" max="11" width="23.421875" style="0" customWidth="1"/>
  </cols>
  <sheetData>
    <row r="1" spans="1:11" ht="26.2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51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1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51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 customHeight="1">
      <c r="A5" s="49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8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8.2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26.25" customHeight="1">
      <c r="A10" s="5" t="s">
        <v>0</v>
      </c>
      <c r="B10" s="46" t="s">
        <v>5</v>
      </c>
      <c r="C10" s="46"/>
      <c r="D10" s="46"/>
      <c r="E10" s="46"/>
      <c r="F10" s="46"/>
      <c r="G10" s="46"/>
      <c r="H10" s="2" t="s">
        <v>4</v>
      </c>
      <c r="I10" s="2" t="s">
        <v>3</v>
      </c>
      <c r="J10" s="17" t="s">
        <v>2</v>
      </c>
      <c r="K10" s="17" t="s">
        <v>1</v>
      </c>
    </row>
    <row r="11" spans="1:11" ht="264.75" customHeight="1">
      <c r="A11" s="8">
        <v>1</v>
      </c>
      <c r="B11" s="48" t="s">
        <v>28</v>
      </c>
      <c r="C11" s="48"/>
      <c r="D11" s="48"/>
      <c r="E11" s="48"/>
      <c r="F11" s="48"/>
      <c r="G11" s="48"/>
      <c r="H11" s="8" t="s">
        <v>12</v>
      </c>
      <c r="I11" s="7">
        <v>133.2</v>
      </c>
      <c r="J11" s="6">
        <v>1500</v>
      </c>
      <c r="K11" s="1">
        <v>199800</v>
      </c>
    </row>
    <row r="12" spans="1:11" ht="210.75" customHeight="1">
      <c r="A12" s="8">
        <v>2</v>
      </c>
      <c r="B12" s="48" t="s">
        <v>29</v>
      </c>
      <c r="C12" s="48"/>
      <c r="D12" s="48"/>
      <c r="E12" s="48"/>
      <c r="F12" s="48"/>
      <c r="G12" s="48"/>
      <c r="H12" s="8" t="s">
        <v>13</v>
      </c>
      <c r="I12" s="18">
        <v>2.4667</v>
      </c>
      <c r="J12" s="6">
        <v>118878.91</v>
      </c>
      <c r="K12" s="1">
        <v>293238.61</v>
      </c>
    </row>
    <row r="13" spans="1:11" ht="250.5" customHeight="1">
      <c r="A13" s="8">
        <v>3</v>
      </c>
      <c r="B13" s="48" t="s">
        <v>30</v>
      </c>
      <c r="C13" s="48"/>
      <c r="D13" s="48"/>
      <c r="E13" s="48"/>
      <c r="F13" s="48"/>
      <c r="G13" s="48"/>
      <c r="H13" s="8" t="s">
        <v>12</v>
      </c>
      <c r="I13" s="7">
        <v>348</v>
      </c>
      <c r="J13" s="6">
        <v>1500</v>
      </c>
      <c r="K13" s="1">
        <v>522000</v>
      </c>
    </row>
    <row r="14" spans="1:11" ht="179.25" customHeight="1">
      <c r="A14" s="8">
        <v>4</v>
      </c>
      <c r="B14" s="48" t="s">
        <v>31</v>
      </c>
      <c r="C14" s="48"/>
      <c r="D14" s="48"/>
      <c r="E14" s="48"/>
      <c r="F14" s="48"/>
      <c r="G14" s="48"/>
      <c r="H14" s="8" t="s">
        <v>13</v>
      </c>
      <c r="I14" s="7">
        <v>1</v>
      </c>
      <c r="J14" s="6">
        <v>757729.45</v>
      </c>
      <c r="K14" s="1">
        <v>757729.45</v>
      </c>
    </row>
    <row r="15" spans="1:11" ht="18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3">
        <v>1772768.06</v>
      </c>
    </row>
  </sheetData>
  <sheetProtection/>
  <mergeCells count="11">
    <mergeCell ref="B12:G12"/>
    <mergeCell ref="B13:G13"/>
    <mergeCell ref="B14:G14"/>
    <mergeCell ref="B11:G11"/>
    <mergeCell ref="A15:J15"/>
    <mergeCell ref="A1:K1"/>
    <mergeCell ref="A2:K2"/>
    <mergeCell ref="A3:K3"/>
    <mergeCell ref="A4:K4"/>
    <mergeCell ref="A5:K9"/>
    <mergeCell ref="B10:G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kamila.zanotto</dc:creator>
  <cp:keywords/>
  <dc:description/>
  <cp:lastModifiedBy>Joice Muller</cp:lastModifiedBy>
  <cp:lastPrinted>2021-04-13T15:00:44Z</cp:lastPrinted>
  <dcterms:created xsi:type="dcterms:W3CDTF">2021-03-29T15:03:39Z</dcterms:created>
  <dcterms:modified xsi:type="dcterms:W3CDTF">2021-04-13T17:17:37Z</dcterms:modified>
  <cp:category/>
  <cp:version/>
  <cp:contentType/>
  <cp:contentStatus/>
</cp:coreProperties>
</file>